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5" windowWidth="15900" windowHeight="11640" tabRatio="82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Флак" sheetId="7" state="hidden" r:id="rId7"/>
    <sheet name="Spravochnik" sheetId="8" state="hidden" r:id="rId8"/>
  </sheets>
  <definedNames>
    <definedName name="Data_Adr">Флак!$J$2:$M$7</definedName>
    <definedName name="data_r_1">'Раздел 1'!$O$20:$P$25</definedName>
    <definedName name="data_r_2">'Раздел 2'!$O$20:$P$29</definedName>
    <definedName name="data_r_3">'Раздел 3'!$O$20:$Q$50</definedName>
    <definedName name="data_r_4">'Раздел 4'!$O$20:$P$25</definedName>
    <definedName name="data_r_5">'Раздел 5'!$O$20:$P$36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5'!$P$40</definedName>
    <definedName name="R_2">'Раздел 5'!$S$40</definedName>
    <definedName name="R_3">'Раздел 5'!$P$43</definedName>
    <definedName name="R_4">'Раздел 5'!$S$43</definedName>
    <definedName name="razdel_01">'Раздел 1'!$P$20:$P$25</definedName>
    <definedName name="razdel_02">'Раздел 2'!$P$20:$P$29</definedName>
    <definedName name="razdel_03">'Раздел 3'!$P$20:$Q$50</definedName>
    <definedName name="razdel_04">'Раздел 4'!$P$20:$P$25</definedName>
    <definedName name="razdel_05">'Раздел 5'!$P$20:$P$36</definedName>
    <definedName name="T_Check">Флак!$A$2:$H$55</definedName>
    <definedName name="Verificationcheck">Флак!$O$3:$P$4</definedName>
    <definedName name="Year">'Титульный лист'!$AO$21</definedName>
  </definedNames>
  <calcPr calcId="145621"/>
</workbook>
</file>

<file path=xl/calcChain.xml><?xml version="1.0" encoding="utf-8"?>
<calcChain xmlns="http://schemas.openxmlformats.org/spreadsheetml/2006/main">
  <c r="A34" i="7" l="1"/>
  <c r="A35" i="7"/>
  <c r="H35" i="7"/>
  <c r="H34" i="7"/>
  <c r="H33" i="7"/>
  <c r="H32" i="7"/>
  <c r="H21" i="7"/>
  <c r="H20" i="7"/>
  <c r="H19" i="7"/>
  <c r="H18" i="7"/>
  <c r="A49" i="7"/>
  <c r="H50" i="7"/>
  <c r="H48" i="7"/>
  <c r="H49" i="7"/>
  <c r="H16" i="7"/>
  <c r="H17" i="7"/>
  <c r="H22" i="7"/>
  <c r="H23" i="7"/>
  <c r="H24" i="7"/>
  <c r="H25" i="7"/>
  <c r="H26" i="7"/>
  <c r="H27" i="7"/>
  <c r="H28" i="7"/>
  <c r="H29" i="7"/>
  <c r="H30" i="7"/>
  <c r="H31" i="7"/>
  <c r="H36" i="7"/>
  <c r="H37" i="7"/>
  <c r="H4" i="7"/>
  <c r="H5" i="7"/>
  <c r="H6" i="7"/>
  <c r="H7" i="7"/>
  <c r="H8" i="7"/>
  <c r="H9" i="7"/>
  <c r="H10" i="7"/>
  <c r="H11" i="7"/>
  <c r="H13" i="7"/>
  <c r="H14" i="7"/>
  <c r="H39" i="7"/>
  <c r="H38" i="7" s="1"/>
  <c r="E38" i="7" s="1"/>
  <c r="H41" i="7"/>
  <c r="H42" i="7"/>
  <c r="H43" i="7"/>
  <c r="H44" i="7"/>
  <c r="H45" i="7"/>
  <c r="H46" i="7"/>
  <c r="H47" i="7"/>
  <c r="H52" i="7"/>
  <c r="H51" i="7" s="1"/>
  <c r="E51" i="7" s="1"/>
  <c r="A52" i="7"/>
  <c r="A51" i="7"/>
  <c r="M7" i="7"/>
  <c r="M6" i="7"/>
  <c r="M5" i="7"/>
  <c r="O4" i="7"/>
  <c r="M4" i="7"/>
  <c r="A50" i="7"/>
  <c r="A33" i="7"/>
  <c r="A36" i="7"/>
  <c r="A37" i="7"/>
  <c r="A48" i="7"/>
  <c r="A47" i="7"/>
  <c r="A46" i="7"/>
  <c r="A45" i="7"/>
  <c r="A44" i="7"/>
  <c r="A43" i="7"/>
  <c r="A42" i="7"/>
  <c r="A41" i="7"/>
  <c r="A40" i="7"/>
  <c r="A39" i="7"/>
  <c r="A38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H40" i="7" l="1"/>
  <c r="E40" i="7" s="1"/>
  <c r="H15" i="7"/>
  <c r="E15" i="7" s="1"/>
  <c r="H12" i="7"/>
  <c r="E12" i="7"/>
  <c r="H3" i="7" l="1"/>
  <c r="E3" i="7" s="1"/>
</calcChain>
</file>

<file path=xl/comments1.xml><?xml version="1.0" encoding="utf-8"?>
<comments xmlns="http://schemas.openxmlformats.org/spreadsheetml/2006/main">
  <authors>
    <author>Alexander</author>
  </authors>
  <commentList>
    <comment ref="S4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<sst xmlns="http://schemas.openxmlformats.org/spreadsheetml/2006/main" count="191" uniqueCount="179">
  <si>
    <t>Наименование показателей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</si>
  <si>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</si>
  <si>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</si>
  <si>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</si>
  <si>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</si>
  <si>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№
строки</t>
  </si>
  <si>
    <t>Объем финансирования – всего (сумма строк 02, 03)</t>
  </si>
  <si>
    <t>Фактически про-финансировано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</si>
  <si>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</si>
  <si>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</si>
  <si>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</si>
  <si>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</si>
  <si>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</si>
  <si>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Сумма на конец отчетного года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</si>
  <si>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</si>
  <si>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</si>
  <si>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</si>
  <si>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</si>
  <si>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Среднегодовое число классов и классов-комплектов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</si>
  <si>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</si>
  <si>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</si>
  <si>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</si>
  <si>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</si>
  <si>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</si>
  <si>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Должностное лицо, ответственное за предоставление статистической информации (лицо,  </t>
  </si>
  <si>
    <t xml:space="preserve">уполномоченное предоставлять статистическую информацию от имени юридического лица) </t>
  </si>
  <si>
    <t xml:space="preserve">   в том числе:
      руководящие работники</t>
  </si>
  <si>
    <t xml:space="preserve">     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</si>
  <si>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</si>
  <si>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</si>
  <si>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>Код по ОКЕИ: человек - 792, единица - 642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</si>
  <si>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</si>
  <si>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</si>
  <si>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</si>
  <si>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</si>
  <si>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</si>
  <si>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</si>
  <si>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</si>
  <si>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</si>
  <si>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</si>
  <si>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</si>
  <si>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</si>
  <si>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</si>
  <si>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</si>
  <si>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</si>
  <si>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20 февраля</t>
  </si>
  <si>
    <t>Остаток внебюджетных средств на конец отчетного периода</t>
  </si>
  <si>
    <t xml:space="preserve">   в том числе:
      остаток средств на начало отчетного периода</t>
  </si>
  <si>
    <t>Внебюджетные источники финансирования – всего (сумма строк 04 - 08)</t>
  </si>
  <si>
    <t>Текущее бюджетное финансирование</t>
  </si>
  <si>
    <t>Бюджетные расходы</t>
  </si>
  <si>
    <t>Расходы, осущест-вляемые за счет вне-бюджетных источ-ников финанси-рования</t>
  </si>
  <si>
    <t xml:space="preserve">         из них:
            учителя</t>
  </si>
  <si>
    <t xml:space="preserve">            воспитатели, работающие с дошкольными группами</t>
  </si>
  <si>
    <t xml:space="preserve">            педагогический персонал, работающий в классах для детей с ограниченными возможностями здоровья</t>
  </si>
  <si>
    <t>Среднегодовая численность обучающихся</t>
  </si>
  <si>
    <t xml:space="preserve">   из них:
      дети, занимающиеся в дошкольных группах</t>
  </si>
  <si>
    <t xml:space="preserve">      дети с ограниченными возможностями здоровья, занимающиеся в коррекционных классах</t>
  </si>
  <si>
    <t xml:space="preserve">      дети с ограниченными возможностями здоровья, занимающиеся в обычных классах</t>
  </si>
  <si>
    <t xml:space="preserve">   из них классов и классов-комплектов для детей с ограниченными возможностями здоровья</t>
  </si>
  <si>
    <t xml:space="preserve">         из них:
            учебно-вспомогательный персонал, работающий с дошкольными группами</t>
  </si>
  <si>
    <t>Годовая</t>
  </si>
  <si>
    <t>ВОЗМОЖНО ПРЕДОСТАВЛЕНИЕ В ЭЛЕКТРОННОМ ВИДЕ</t>
  </si>
  <si>
    <t>Раздел 1. Сведения об учреждении</t>
  </si>
  <si>
    <t>Раздел 2. Сведения об источниках получения средств учреждением</t>
  </si>
  <si>
    <t>Раздел 3. Расходы учреждения</t>
  </si>
  <si>
    <t>Раздел 4. Просроченная задолженность по исполнению бюджетных обязательств учреждением</t>
  </si>
  <si>
    <t xml:space="preserve">      по начислениям на выплату по оплате труда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</si>
  <si>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</si>
  <si>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</si>
  <si>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</si>
  <si>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</si>
  <si>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</si>
  <si>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</si>
  <si>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</si>
  <si>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</si>
  <si>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</si>
  <si>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</si>
  <si>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</si>
  <si>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</si>
  <si>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</si>
  <si>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</si>
  <si>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</si>
  <si>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</si>
  <si>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</si>
  <si>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2 строка 01 графа 3 = Раздел 2 сумма строк 02+03 по графе 3</t>
  </si>
  <si>
    <t>Раздел 2 строка 03 графа 3 = Раздел 2 сумма строк 04+05+06+07+08 по графе 3</t>
  </si>
  <si>
    <t>Конец T_Check</t>
  </si>
  <si>
    <t>Раздел 3 строка 05 графа 03 &gt;= Раздел 3 строка 06 графа 03</t>
  </si>
  <si>
    <t>Раздел 3 строка 05 графа 04 &gt;= Раздел 3 строка 06 графа 04</t>
  </si>
  <si>
    <t>Раздел 3 строка 05 графа 03 &gt;= Раздел 3 строка 07 графа 03</t>
  </si>
  <si>
    <t>Раздел 3 строка 05 графа 04 &gt;= Раздел 3 строка 07 графа 04</t>
  </si>
  <si>
    <t>Раздел 3 строка 05 графа 03 &gt;= Раздел 3 строка 08 графа 03</t>
  </si>
  <si>
    <t>Раздел 3 строка 05 графа 04 &gt;= Раздел 3 строка 08 графа 04</t>
  </si>
  <si>
    <t>Раздел 4 строка 01 графа 03 &gt;= Раздел 4 сумма строк 02 + 03 + 04 + 05 графа 03</t>
  </si>
  <si>
    <t>Раздел 5 строка 01 графа 03 &gt;= Раздел 5 строка 02 графа 03</t>
  </si>
  <si>
    <t>Раздел 5 строка 01 графа 03 &gt;= Раздел 5 строка 03 графа 03</t>
  </si>
  <si>
    <t>Раздел 5 строка 01 графа 03 &gt;= Раздел 5 строка 04 графа 03</t>
  </si>
  <si>
    <t>Раздел 5 строка 05 графа 03 &gt;= Раздел 5 строка 06 графа 03</t>
  </si>
  <si>
    <t>Раздел 5 строка 09 графа 03 &gt;= Раздел 5 строка 10 графа 03</t>
  </si>
  <si>
    <t>Раздел 5 строка 09 графа 03 &gt;= Раздел 5 строка 11 графа 03</t>
  </si>
  <si>
    <t>Раздел 5 строка 09 графа 03 &gt;= Раздел 5 строка 12 графа 03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</si>
  <si>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</si>
  <si>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</si>
  <si>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</si>
  <si>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</si>
  <si>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</si>
  <si>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</si>
  <si>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</si>
  <si>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</si>
  <si>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</si>
  <si>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</si>
  <si>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</si>
  <si>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</si>
  <si>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</si>
  <si>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</si>
  <si>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</si>
  <si>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</si>
  <si>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</si>
  <si>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</si>
  <si>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юридические лица – образовательные учреждения, реализующие программы общего образования:</t>
  </si>
  <si>
    <t xml:space="preserve">    - органу местного самоуправления, органу исполнительной власти субъекта Российской Федерации,
      федеральному органу исполнительной власти, на которые возложены функции по управлению
      учреждениями, реализующими программы общего образования (по принадлежности)</t>
  </si>
  <si>
    <t>Приказ Росстата:
Об утверждении формы
от 19.01.2012  № 8
О внесении изменений
(при наличии)
от  __________ № ___
от  __________ № ___</t>
  </si>
  <si>
    <t>Является ли учреждение автономным (да – 1, нет – 0)</t>
  </si>
  <si>
    <t>Сведения об образовательном учреждении
(1 – учредитель федеральный орган исполнительной власти; 2 – учредитель орган исполнительной власти субъекта Российской Федерации; 3 – учредитель орган местного самоуправления; 4 –негосударственное учреждение)</t>
  </si>
  <si>
    <t>Расходы – всего (сумма строк 02, 15, 22, 26)</t>
  </si>
  <si>
    <t>Оплата труда и начисления на оплату труда (сумма строк 03, 13, 14)</t>
  </si>
  <si>
    <t xml:space="preserve">            педагоги дополнительного образования</t>
  </si>
  <si>
    <t>Среднегодовая численность работников (сумма строк 08, 09, 14, 16)</t>
  </si>
  <si>
    <t xml:space="preserve">   Приобретение услуг (сумма строк 16-21)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</si>
  <si>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</si>
  <si>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</si>
  <si>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</si>
  <si>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</si>
  <si>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</si>
  <si>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услуги</t>
  </si>
  <si>
    <t xml:space="preserve">   заработная плата (сумма строк 04, 05, 10, 12)</t>
  </si>
  <si>
    <t xml:space="preserve">      в том числе:
         руководящих работников</t>
  </si>
  <si>
    <t xml:space="preserve">         педагогических работников</t>
  </si>
  <si>
    <t xml:space="preserve">            из них:
               учителей</t>
  </si>
  <si>
    <t xml:space="preserve">               воспитателей, работающих с дошкольными группами</t>
  </si>
  <si>
    <t xml:space="preserve">               педагогов дополнительного образования</t>
  </si>
  <si>
    <t xml:space="preserve">               педагогического персонала, работающего в классах для детей с ограниченными возможностями здоровья</t>
  </si>
  <si>
    <t xml:space="preserve">   Социальное обеспечение (сумма строк 23-25)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</si>
  <si>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</si>
  <si>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</t>
  </si>
  <si>
    <t xml:space="preserve">      пенсии, пособия, выплачиваемые организациями сектора государственного управления</t>
  </si>
  <si>
    <t xml:space="preserve">   Прочие расходы</t>
  </si>
  <si>
    <t>Раздел 5. Сведения об обучающихся и кадровом составе учреждения</t>
  </si>
  <si>
    <t xml:space="preserve">   начисления на оплату труда</t>
  </si>
  <si>
    <t xml:space="preserve">   прочие выплаты</t>
  </si>
  <si>
    <t xml:space="preserve">         учебно-вспомогательного персонала</t>
  </si>
  <si>
    <t xml:space="preserve">            из них учебно-вспомогательного персонала, работающего с дошкольными группами</t>
  </si>
  <si>
    <t xml:space="preserve">         обслуживающего персонала</t>
  </si>
  <si>
    <t>Поступление нефинансовых активов (сумма строк 28-30)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</si>
  <si>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</si>
  <si>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</si>
  <si>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</si>
  <si>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Раздел 5 строка 07 графа 03 = Раздел 5 сумма строк 08 + 09 + 14 + 16 графа 03</t>
  </si>
  <si>
    <t>Раздел 5 строка 09 графа 03 &gt;= Раздел 5 строка 13 графа 03</t>
  </si>
  <si>
    <t>Раздел 5 строка 14 графа 03 &gt;= Раздел 5 строка 15 графа 03</t>
  </si>
  <si>
    <t>Раздел 3 строка 01 графа 03 = Раздел 3 сумма строк 02 + 15 + 22 + 26 графа 03</t>
  </si>
  <si>
    <t>Раздел 3 строка 01 графа 04 = Раздел 3 сумма строк 02 + 15 + 22 + 26 графа 04</t>
  </si>
  <si>
    <t>Раздел 3 строка 02 графа 03 = Раздел 3 сумма строк 03 + 13 + 14 графа 03</t>
  </si>
  <si>
    <t>Раздел 3 строка 02 графа 04 = Раздел 3 сумма строк 03 + 13 +14  графа 04</t>
  </si>
  <si>
    <t>Раздел 3 строка 03 графа 03 = Раздел 3 сумма строк 04 + 05 + 10 + 12 графа 03</t>
  </si>
  <si>
    <t>Раздел 3 строка 03 графа 04 = Раздел 3 сумма строк 04 + 05 + 10 + 12 графа 04</t>
  </si>
  <si>
    <t>Раздел 3 строка 15 графа 03 = Раздел 3 сумма строк 16 + 17 + 18 + 19 + 20 + 21 графа 03</t>
  </si>
  <si>
    <t>Раздел 3 строка 15 графа 04 = Раздел 3 сумма строк 16 + 17 + 18 + 19 + 20 + 21 графа 04</t>
  </si>
  <si>
    <t>Раздел 3 строка 22 графа 03 = Раздел 3 сумма строк 23 + 24 + 25 графа 03</t>
  </si>
  <si>
    <t>Раздел 3 строка 22 графа 04 = Раздел 3 сумма строк 23 + 24 + 25 графа 04</t>
  </si>
  <si>
    <t>Раздел 3 строка 27 графа 03 = Раздел 3 сумма строк 28 + 29 + 30 графа 03</t>
  </si>
  <si>
    <t>Раздел 3 строка 27 графа 04 = Раздел 3 сумма строк 28 + 29 + 30 графа 04</t>
  </si>
  <si>
    <t>Раздел 3 строка 05 графа 03 &gt;= Раздел 3 строка 09 графа 03</t>
  </si>
  <si>
    <t>Раздел 3 строка 05 графа 04 &gt;= Раздел 3 строка 09 графа 04</t>
  </si>
  <si>
    <t>Раздел 3 строка 10 графа 03 &gt;= Раздел 3 строка 11 графа 03</t>
  </si>
  <si>
    <t>Раздел 3 строка 10 графа 04 &gt;= Раздел 3 строка 11 графа 04</t>
  </si>
  <si>
    <t>Раздел 3 строка 01 + строка 27 графа 04 = Раздел 2 строка 03 - строка 09 графа 03</t>
  </si>
  <si>
    <t>лицей "Дубна"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</si>
</sst>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0"/>
    <numFmt numFmtId="171" formatCode="[$-F800]dddd\,\ mmmm\ dd\,\ yyyy"/>
    <numFmt numFmtId="172" formatCode="000000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 inden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2" fillId="4" borderId="0" xfId="0" applyFont="1" applyFill="1" applyProtection="1">
      <protection hidden="1"/>
    </xf>
    <xf numFmtId="0" fontId="1" fillId="5" borderId="0" xfId="0" applyFont="1" applyFill="1"/>
    <xf numFmtId="3" fontId="1" fillId="5" borderId="0" xfId="0" applyNumberFormat="1" applyFont="1" applyFill="1"/>
    <xf numFmtId="0" fontId="8" fillId="0" borderId="0" xfId="0" applyFont="1"/>
    <xf numFmtId="0" fontId="14" fillId="3" borderId="0" xfId="0" applyFont="1" applyFill="1" applyProtection="1">
      <protection hidden="1"/>
    </xf>
    <xf numFmtId="0" fontId="0" fillId="3" borderId="0" xfId="0" applyFill="1"/>
    <xf numFmtId="0" fontId="8" fillId="4" borderId="0" xfId="0" applyFont="1" applyFill="1" applyProtection="1">
      <protection hidden="1"/>
    </xf>
    <xf numFmtId="0" fontId="1" fillId="0" borderId="0" xfId="0" applyFont="1" applyAlignment="1" applyProtection="1">
      <alignment horizontal="left" vertical="center"/>
    </xf>
    <xf numFmtId="14" fontId="0" fillId="0" borderId="0" xfId="0" applyNumberFormat="1"/>
    <xf numFmtId="0" fontId="13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1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7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44"/>
  <sheetViews>
    <sheetView tabSelected="1" topLeftCell="A12" workbookViewId="0">
      <selection activeCell="AO21" sqref="AO21:AQ21"/>
    </sheetView>
  </sheetViews>
  <sheetFormatPr defaultRowHeight="12.75" x14ac:dyDescent="0.2"/>
  <cols>
    <col min="1" max="87" width="2" style="18" customWidth="1"/>
    <col min="88" max="16384" width="9.33203125" style="19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20"/>
      <c r="B12" s="21"/>
      <c r="C12" s="21"/>
      <c r="D12" s="21"/>
      <c r="E12" s="21"/>
      <c r="F12" s="21"/>
      <c r="G12" s="22"/>
      <c r="H12" s="51" t="s">
        <v>31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3"/>
      <c r="BY12" s="22"/>
      <c r="BZ12" s="22"/>
      <c r="CA12" s="21"/>
      <c r="CB12" s="21"/>
      <c r="CC12" s="21"/>
      <c r="CD12" s="21"/>
      <c r="CE12" s="21"/>
      <c r="CF12" s="21"/>
      <c r="CG12" s="21"/>
      <c r="CH12" s="21"/>
      <c r="CI12" s="21"/>
    </row>
    <row r="13" spans="1:87" ht="13.5" thickBot="1" x14ac:dyDescent="0.25"/>
    <row r="14" spans="1:87" ht="20.100000000000001" customHeight="1" thickBot="1" x14ac:dyDescent="0.25">
      <c r="A14" s="21"/>
      <c r="B14" s="21"/>
      <c r="C14" s="21"/>
      <c r="D14" s="21"/>
      <c r="E14" s="21"/>
      <c r="F14" s="21"/>
      <c r="G14" s="21"/>
      <c r="H14" s="54" t="s">
        <v>32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6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</row>
    <row r="15" spans="1:87" ht="15" customHeight="1" thickBot="1" x14ac:dyDescent="0.25"/>
    <row r="16" spans="1:87" ht="39.950000000000003" customHeight="1" thickBot="1" x14ac:dyDescent="0.25">
      <c r="E16" s="57" t="s">
        <v>33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9"/>
    </row>
    <row r="17" spans="1:87" ht="15" customHeight="1" thickBot="1" x14ac:dyDescent="0.25"/>
    <row r="18" spans="1:87" ht="15" customHeight="1" thickBot="1" x14ac:dyDescent="0.25">
      <c r="H18" s="54" t="s">
        <v>62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6"/>
    </row>
    <row r="19" spans="1:87" ht="20.100000000000001" customHeight="1" thickBot="1" x14ac:dyDescent="0.25"/>
    <row r="20" spans="1:87" ht="15" customHeight="1" x14ac:dyDescent="0.2">
      <c r="K20" s="60" t="s">
        <v>43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2"/>
    </row>
    <row r="21" spans="1:87" ht="15" customHeight="1" thickBot="1" x14ac:dyDescent="0.25">
      <c r="K21" s="63" t="s">
        <v>34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5">
        <v>2011</v>
      </c>
      <c r="AP21" s="65"/>
      <c r="AQ21" s="65"/>
      <c r="AR21" s="66" t="s">
        <v>35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7"/>
    </row>
    <row r="22" spans="1:87" ht="20.100000000000001" customHeight="1" thickBot="1" x14ac:dyDescent="0.25">
      <c r="BV22" s="19"/>
      <c r="BW22" s="19"/>
      <c r="BX22" s="19"/>
      <c r="BY22" s="19"/>
      <c r="BZ22" s="19"/>
      <c r="CA22" s="19"/>
      <c r="CB22" s="19"/>
      <c r="CC22" s="19"/>
      <c r="CD22" s="19"/>
    </row>
    <row r="23" spans="1:87" ht="15.75" customHeight="1" thickBot="1" x14ac:dyDescent="0.25">
      <c r="A23" s="102" t="s">
        <v>36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54" t="s">
        <v>37</v>
      </c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P23" s="19"/>
      <c r="BQ23" s="72" t="s">
        <v>44</v>
      </c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4"/>
      <c r="CD23" s="23"/>
      <c r="CE23" s="24"/>
      <c r="CF23" s="19"/>
    </row>
    <row r="24" spans="1:87" x14ac:dyDescent="0.2">
      <c r="A24" s="104" t="s">
        <v>120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6"/>
      <c r="AZ24" s="61" t="s">
        <v>45</v>
      </c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76"/>
      <c r="BO24" s="75" t="s">
        <v>122</v>
      </c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19"/>
    </row>
    <row r="25" spans="1:87" ht="45" customHeight="1" x14ac:dyDescent="0.2">
      <c r="A25" s="107" t="s">
        <v>121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9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8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19"/>
    </row>
    <row r="26" spans="1:87" ht="45" customHeight="1" thickBot="1" x14ac:dyDescent="0.2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6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80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19"/>
    </row>
    <row r="27" spans="1:87" ht="15" customHeight="1" thickBot="1" x14ac:dyDescent="0.25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2"/>
      <c r="BO27" s="26"/>
      <c r="BP27" s="26"/>
      <c r="BQ27" s="26"/>
      <c r="BR27" s="19"/>
      <c r="BS27" s="54" t="s">
        <v>61</v>
      </c>
      <c r="BT27" s="55"/>
      <c r="BU27" s="55"/>
      <c r="BV27" s="55"/>
      <c r="BW27" s="55"/>
      <c r="BX27" s="55"/>
      <c r="BY27" s="55"/>
      <c r="BZ27" s="55"/>
      <c r="CA27" s="56"/>
      <c r="CB27" s="26"/>
      <c r="CC27" s="26"/>
      <c r="CD27" s="28"/>
      <c r="CE27" s="28"/>
      <c r="CF27" s="19"/>
    </row>
    <row r="28" spans="1:87" ht="20.100000000000001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1"/>
      <c r="BL28" s="27"/>
      <c r="BM28" s="28"/>
      <c r="BN28" s="28"/>
      <c r="BO28" s="28"/>
      <c r="BP28" s="28"/>
      <c r="BQ28" s="25"/>
      <c r="BR28" s="25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28"/>
      <c r="CD28" s="27"/>
    </row>
    <row r="29" spans="1:87" customFormat="1" ht="15.95" customHeight="1" x14ac:dyDescent="0.2">
      <c r="A29" s="68" t="s">
        <v>38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178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  <c r="CF29" s="14"/>
      <c r="CG29" s="14"/>
      <c r="CH29" s="14"/>
      <c r="CI29" s="14"/>
    </row>
    <row r="30" spans="1:87" customFormat="1" ht="15.95" customHeight="1" thickBot="1" x14ac:dyDescent="0.25">
      <c r="A30" s="83" t="s">
        <v>39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69"/>
      <c r="V30" s="69"/>
      <c r="W30" s="69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  <c r="CF30" s="14"/>
      <c r="CG30" s="14"/>
      <c r="CH30" s="14"/>
      <c r="CI30" s="14"/>
    </row>
    <row r="31" spans="1:87" customFormat="1" ht="15.95" customHeight="1" thickBot="1" x14ac:dyDescent="0.25">
      <c r="A31" s="85" t="s">
        <v>40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  <c r="U31" s="88" t="s">
        <v>41</v>
      </c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90"/>
      <c r="CF31" s="14"/>
      <c r="CG31" s="14"/>
      <c r="CH31" s="14"/>
      <c r="CI31" s="14"/>
    </row>
    <row r="32" spans="1:87" customForma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91" t="s">
        <v>42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14"/>
      <c r="CG32" s="14"/>
      <c r="CH32" s="14"/>
      <c r="CI32" s="14"/>
    </row>
    <row r="33" spans="1:87" customForma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14"/>
      <c r="CG33" s="14"/>
      <c r="CH33" s="14"/>
      <c r="CI33" s="14"/>
    </row>
    <row r="34" spans="1:87" customForma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14"/>
      <c r="CG34" s="14"/>
      <c r="CH34" s="14"/>
      <c r="CI34" s="14"/>
    </row>
    <row r="35" spans="1:87" customFormat="1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14"/>
      <c r="CG35" s="14"/>
      <c r="CH35" s="14"/>
      <c r="CI35" s="14"/>
    </row>
    <row r="36" spans="1:87" customForma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14"/>
      <c r="CG36" s="14"/>
      <c r="CH36" s="14"/>
      <c r="CI36" s="14"/>
    </row>
    <row r="37" spans="1:87" customFormat="1" ht="13.5" thickBot="1" x14ac:dyDescent="0.25">
      <c r="A37" s="92">
        <v>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>
        <v>2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>
        <v>3</v>
      </c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>
        <v>4</v>
      </c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14"/>
      <c r="CG37" s="14"/>
      <c r="CH37" s="14"/>
      <c r="CI37" s="14"/>
    </row>
    <row r="38" spans="1:87" customFormat="1" ht="15" customHeight="1" thickBot="1" x14ac:dyDescent="0.25">
      <c r="A38" s="93">
        <v>609552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5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8"/>
      <c r="AP38" s="96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8"/>
      <c r="BK38" s="96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8"/>
      <c r="CF38" s="14"/>
      <c r="CG38" s="14"/>
      <c r="CH38" s="14"/>
      <c r="CI38" s="14"/>
    </row>
    <row r="40" spans="1:87" x14ac:dyDescent="0.2"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</row>
    <row r="41" spans="1:87" x14ac:dyDescent="0.2"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</row>
    <row r="42" spans="1:87" x14ac:dyDescent="0.2"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</row>
    <row r="43" spans="1:87" x14ac:dyDescent="0.2"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</row>
    <row r="44" spans="1:87" x14ac:dyDescent="0.2"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</row>
  </sheetData>
  <sheetProtection password="E2BC" sheet="1" objects="1" scenarios="1" selectLockedCells="1"/>
  <mergeCells count="38">
    <mergeCell ref="A27:AY27"/>
    <mergeCell ref="A23:AY23"/>
    <mergeCell ref="A24:AY24"/>
    <mergeCell ref="A25:AY25"/>
    <mergeCell ref="A26:AY26"/>
    <mergeCell ref="A37:T37"/>
    <mergeCell ref="U37:AO37"/>
    <mergeCell ref="AP37:BJ37"/>
    <mergeCell ref="BK37:CE37"/>
    <mergeCell ref="A38:T38"/>
    <mergeCell ref="U38:AO38"/>
    <mergeCell ref="AP38:BJ38"/>
    <mergeCell ref="BK38:CE38"/>
    <mergeCell ref="A30:W30"/>
    <mergeCell ref="X30:CE30"/>
    <mergeCell ref="A31:T36"/>
    <mergeCell ref="U31:CE31"/>
    <mergeCell ref="U32:AO36"/>
    <mergeCell ref="AP32:BJ36"/>
    <mergeCell ref="BK32:CE36"/>
    <mergeCell ref="BS27:CA27"/>
    <mergeCell ref="A29:W29"/>
    <mergeCell ref="X29:CE29"/>
    <mergeCell ref="BQ23:CC23"/>
    <mergeCell ref="BO24:CE26"/>
    <mergeCell ref="AZ23:BM23"/>
    <mergeCell ref="AZ24:BM24"/>
    <mergeCell ref="AZ25:BM25"/>
    <mergeCell ref="AZ26:BM26"/>
    <mergeCell ref="AZ27:BM27"/>
    <mergeCell ref="H12:BX12"/>
    <mergeCell ref="H14:BX14"/>
    <mergeCell ref="E16:CA16"/>
    <mergeCell ref="H18:BX18"/>
    <mergeCell ref="K20:BU20"/>
    <mergeCell ref="K21:AN21"/>
    <mergeCell ref="AO21:AQ21"/>
    <mergeCell ref="AR21:BU21"/>
  </mergeCells>
  <phoneticPr fontId="3" type="noConversion"/>
  <dataValidations count="1">
    <dataValidation type="list" allowBlank="1" showInputMessage="1" showErrorMessage="1" errorTitle="Ошибка ввода" error="Выберите значение из списка" sqref="AO21:AQ21">
      <formula1>"2009,2010,2011,2012,2013,2014,2015"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5"/>
  <sheetViews>
    <sheetView topLeftCell="A17" workbookViewId="0">
      <selection activeCell="P21" sqref="P21"/>
    </sheetView>
  </sheetViews>
  <sheetFormatPr defaultRowHeight="12.75" x14ac:dyDescent="0.2"/>
  <cols>
    <col min="1" max="1" width="109.1640625" customWidth="1"/>
    <col min="2" max="14" width="4.1640625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10" t="s">
        <v>63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16" x14ac:dyDescent="0.2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ht="25.5" x14ac:dyDescent="0.2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8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0</v>
      </c>
    </row>
    <row r="22" spans="1:16" ht="15.75" x14ac:dyDescent="0.25">
      <c r="A22" s="8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1</v>
      </c>
    </row>
    <row r="23" spans="1:16" ht="25.5" x14ac:dyDescent="0.25">
      <c r="A23" s="8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1</v>
      </c>
    </row>
    <row r="24" spans="1:16" ht="38.25" customHeight="1" x14ac:dyDescent="0.25">
      <c r="A24" s="8" t="s">
        <v>124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3</v>
      </c>
    </row>
    <row r="25" spans="1:16" ht="15.75" x14ac:dyDescent="0.25">
      <c r="A25" s="8" t="s">
        <v>123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A17:P17"/>
    <mergeCell ref="A18:P18"/>
  </mergeCells>
  <phoneticPr fontId="3" type="noConversion"/>
  <dataValidations xWindow="858" yWindow="323" count="2">
    <dataValidation type="list" allowBlank="1" showInputMessage="1" showErrorMessage="1" errorTitle="Ошибка ввода" error="Выберите значение из списка" promptTitle="     Выбор значений" prompt="&quot;1&quot; – федеральный орган исполнительной власти_x000a_&quot;2&quot; – орган исполнительной власти субъекта РФ_x000a_&quot;3&quot; – орган местного самоуправления_x000a_&quot;4&quot; – негосударственное учреждение" sqref="P24">
      <formula1>"1,2,3,4"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 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29"/>
  <sheetViews>
    <sheetView topLeftCell="A17" workbookViewId="0">
      <selection activeCell="P21" sqref="P21"/>
    </sheetView>
  </sheetViews>
  <sheetFormatPr defaultRowHeight="12.75" x14ac:dyDescent="0.2"/>
  <cols>
    <col min="1" max="1" width="98.1640625" customWidth="1"/>
    <col min="2" max="14" width="4.6640625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12" t="s">
        <v>64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x14ac:dyDescent="0.2">
      <c r="A18" s="111" t="s">
        <v>12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ht="25.5" x14ac:dyDescent="0.2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8" t="s">
        <v>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12460</v>
      </c>
    </row>
    <row r="22" spans="1:16" ht="15.75" x14ac:dyDescent="0.25">
      <c r="A22" s="8" t="s">
        <v>49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v>9497</v>
      </c>
    </row>
    <row r="23" spans="1:16" ht="15.75" x14ac:dyDescent="0.25">
      <c r="A23" s="8" t="s">
        <v>48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2963</v>
      </c>
    </row>
    <row r="24" spans="1:16" ht="26.25" x14ac:dyDescent="0.25">
      <c r="A24" s="38" t="s">
        <v>47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27</v>
      </c>
    </row>
    <row r="25" spans="1:16" ht="15.75" x14ac:dyDescent="0.25">
      <c r="A25" s="9" t="s">
        <v>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2936</v>
      </c>
    </row>
    <row r="26" spans="1:16" ht="15.75" x14ac:dyDescent="0.25">
      <c r="A26" s="9" t="s">
        <v>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0</v>
      </c>
    </row>
    <row r="27" spans="1:16" ht="15.75" x14ac:dyDescent="0.25">
      <c r="A27" s="9" t="s">
        <v>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0</v>
      </c>
    </row>
    <row r="28" spans="1:16" ht="15.75" x14ac:dyDescent="0.25">
      <c r="A28" s="9" t="s">
        <v>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0</v>
      </c>
    </row>
    <row r="29" spans="1:16" ht="15.75" x14ac:dyDescent="0.25">
      <c r="A29" s="32" t="s">
        <v>46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4">
        <v>9</v>
      </c>
      <c r="P29" s="7">
        <v>39</v>
      </c>
    </row>
  </sheetData>
  <sheetProtection password="E2BC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50"/>
  <sheetViews>
    <sheetView topLeftCell="A17" workbookViewId="0">
      <selection activeCell="P21" sqref="P21"/>
    </sheetView>
  </sheetViews>
  <sheetFormatPr defaultRowHeight="12.75" x14ac:dyDescent="0.2"/>
  <cols>
    <col min="1" max="1" width="111.33203125" bestFit="1" customWidth="1"/>
    <col min="2" max="13" width="2.83203125" hidden="1" customWidth="1"/>
    <col min="14" max="14" width="1.1640625" hidden="1" customWidth="1"/>
    <col min="15" max="15" width="6.83203125" customWidth="1"/>
    <col min="16" max="16" width="17.83203125" customWidth="1"/>
    <col min="17" max="17" width="19.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10" t="s">
        <v>65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x14ac:dyDescent="0.2">
      <c r="A18" s="111" t="s">
        <v>12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ht="65.099999999999994" customHeight="1" x14ac:dyDescent="0.2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0" t="s">
        <v>5</v>
      </c>
      <c r="P19" s="5" t="s">
        <v>50</v>
      </c>
      <c r="Q19" s="5" t="s">
        <v>51</v>
      </c>
    </row>
    <row r="20" spans="1:17" x14ac:dyDescent="0.2">
      <c r="A20" s="36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 x14ac:dyDescent="0.25">
      <c r="A21" s="8" t="s">
        <v>125</v>
      </c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9321</v>
      </c>
      <c r="Q21" s="7">
        <v>2525</v>
      </c>
    </row>
    <row r="22" spans="1:17" ht="15.75" x14ac:dyDescent="0.25">
      <c r="A22" s="8" t="s">
        <v>126</v>
      </c>
      <c r="B22" s="3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v>8536</v>
      </c>
      <c r="Q22" s="7">
        <v>2395</v>
      </c>
    </row>
    <row r="23" spans="1:17" ht="15.75" x14ac:dyDescent="0.25">
      <c r="A23" s="8" t="s">
        <v>136</v>
      </c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6391</v>
      </c>
      <c r="Q23" s="7">
        <v>1791</v>
      </c>
    </row>
    <row r="24" spans="1:17" ht="25.5" x14ac:dyDescent="0.25">
      <c r="A24" s="9" t="s">
        <v>137</v>
      </c>
      <c r="B24" s="3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925</v>
      </c>
      <c r="Q24" s="7">
        <v>369</v>
      </c>
    </row>
    <row r="25" spans="1:17" ht="15.75" x14ac:dyDescent="0.25">
      <c r="A25" s="9" t="s">
        <v>138</v>
      </c>
      <c r="B25" s="3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4299</v>
      </c>
      <c r="Q25" s="7">
        <v>1163</v>
      </c>
    </row>
    <row r="26" spans="1:17" ht="25.5" x14ac:dyDescent="0.25">
      <c r="A26" s="9" t="s">
        <v>139</v>
      </c>
      <c r="B26" s="3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4299</v>
      </c>
      <c r="Q26" s="7">
        <v>1163</v>
      </c>
    </row>
    <row r="27" spans="1:17" ht="15.75" customHeight="1" x14ac:dyDescent="0.25">
      <c r="A27" s="9" t="s">
        <v>140</v>
      </c>
      <c r="B27" s="3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0</v>
      </c>
      <c r="Q27" s="7">
        <v>0</v>
      </c>
    </row>
    <row r="28" spans="1:17" ht="15.75" customHeight="1" x14ac:dyDescent="0.25">
      <c r="A28" s="9" t="s">
        <v>141</v>
      </c>
      <c r="B28" s="3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0</v>
      </c>
      <c r="Q28" s="7">
        <v>0</v>
      </c>
    </row>
    <row r="29" spans="1:17" ht="15.75" x14ac:dyDescent="0.25">
      <c r="A29" s="9" t="s">
        <v>142</v>
      </c>
      <c r="B29" s="3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0</v>
      </c>
      <c r="Q29" s="7">
        <v>0</v>
      </c>
    </row>
    <row r="30" spans="1:17" ht="15.75" customHeight="1" x14ac:dyDescent="0.25">
      <c r="A30" s="9" t="s">
        <v>151</v>
      </c>
      <c r="B30" s="3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530</v>
      </c>
      <c r="Q30" s="7">
        <v>142</v>
      </c>
    </row>
    <row r="31" spans="1:17" ht="15.75" x14ac:dyDescent="0.25">
      <c r="A31" s="9" t="s">
        <v>152</v>
      </c>
      <c r="B31" s="3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0</v>
      </c>
      <c r="Q31" s="7">
        <v>0</v>
      </c>
    </row>
    <row r="32" spans="1:17" ht="15.75" x14ac:dyDescent="0.25">
      <c r="A32" s="9" t="s">
        <v>153</v>
      </c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>
        <v>12</v>
      </c>
      <c r="P32" s="7">
        <v>637</v>
      </c>
      <c r="Q32" s="7">
        <v>117</v>
      </c>
    </row>
    <row r="33" spans="1:17" ht="15.75" x14ac:dyDescent="0.25">
      <c r="A33" s="9" t="s">
        <v>149</v>
      </c>
      <c r="B33" s="3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v>13</v>
      </c>
      <c r="P33" s="7">
        <v>2116</v>
      </c>
      <c r="Q33" s="7">
        <v>604</v>
      </c>
    </row>
    <row r="34" spans="1:17" ht="15.75" x14ac:dyDescent="0.25">
      <c r="A34" s="8" t="s">
        <v>150</v>
      </c>
      <c r="B34" s="3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v>14</v>
      </c>
      <c r="P34" s="7">
        <v>29</v>
      </c>
      <c r="Q34" s="7">
        <v>0</v>
      </c>
    </row>
    <row r="35" spans="1:17" ht="15.75" x14ac:dyDescent="0.25">
      <c r="A35" s="8" t="s">
        <v>129</v>
      </c>
      <c r="B35" s="3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v>15</v>
      </c>
      <c r="P35" s="7">
        <v>592</v>
      </c>
      <c r="Q35" s="7">
        <v>110</v>
      </c>
    </row>
    <row r="36" spans="1:17" ht="15.75" x14ac:dyDescent="0.25">
      <c r="A36" s="8" t="s">
        <v>130</v>
      </c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v>16</v>
      </c>
      <c r="P36" s="7">
        <v>0</v>
      </c>
      <c r="Q36" s="7">
        <v>0</v>
      </c>
    </row>
    <row r="37" spans="1:17" ht="15.75" x14ac:dyDescent="0.25">
      <c r="A37" s="8" t="s">
        <v>131</v>
      </c>
      <c r="B37" s="3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v>17</v>
      </c>
      <c r="P37" s="7">
        <v>26</v>
      </c>
      <c r="Q37" s="7">
        <v>6</v>
      </c>
    </row>
    <row r="38" spans="1:17" ht="15.75" x14ac:dyDescent="0.25">
      <c r="A38" s="8" t="s">
        <v>132</v>
      </c>
      <c r="B38" s="3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v>18</v>
      </c>
      <c r="P38" s="7">
        <v>320</v>
      </c>
      <c r="Q38" s="7">
        <v>74</v>
      </c>
    </row>
    <row r="39" spans="1:17" ht="15.75" x14ac:dyDescent="0.25">
      <c r="A39" s="8" t="s">
        <v>133</v>
      </c>
      <c r="B39" s="3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v>19</v>
      </c>
      <c r="P39" s="7">
        <v>0</v>
      </c>
      <c r="Q39" s="7">
        <v>0</v>
      </c>
    </row>
    <row r="40" spans="1:17" ht="15.75" x14ac:dyDescent="0.25">
      <c r="A40" s="8" t="s">
        <v>134</v>
      </c>
      <c r="B40" s="3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v>20</v>
      </c>
      <c r="P40" s="7">
        <v>144</v>
      </c>
      <c r="Q40" s="7">
        <v>4</v>
      </c>
    </row>
    <row r="41" spans="1:17" ht="15.75" x14ac:dyDescent="0.25">
      <c r="A41" s="8" t="s">
        <v>135</v>
      </c>
      <c r="B41" s="3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v>21</v>
      </c>
      <c r="P41" s="7">
        <v>102</v>
      </c>
      <c r="Q41" s="7">
        <v>26</v>
      </c>
    </row>
    <row r="42" spans="1:17" ht="15.75" x14ac:dyDescent="0.25">
      <c r="A42" s="8" t="s">
        <v>143</v>
      </c>
      <c r="B42" s="3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v>22</v>
      </c>
      <c r="P42" s="7">
        <v>175</v>
      </c>
      <c r="Q42" s="7">
        <v>0</v>
      </c>
    </row>
    <row r="43" spans="1:17" ht="15.75" x14ac:dyDescent="0.25">
      <c r="A43" s="8" t="s">
        <v>144</v>
      </c>
      <c r="B43" s="3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4">
        <v>23</v>
      </c>
      <c r="P43" s="7">
        <v>0</v>
      </c>
      <c r="Q43" s="7">
        <v>0</v>
      </c>
    </row>
    <row r="44" spans="1:17" ht="15.75" x14ac:dyDescent="0.25">
      <c r="A44" s="8" t="s">
        <v>145</v>
      </c>
      <c r="B44" s="3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4">
        <v>24</v>
      </c>
      <c r="P44" s="7">
        <v>175</v>
      </c>
      <c r="Q44" s="7">
        <v>0</v>
      </c>
    </row>
    <row r="45" spans="1:17" ht="15.75" customHeight="1" x14ac:dyDescent="0.25">
      <c r="A45" s="8" t="s">
        <v>146</v>
      </c>
      <c r="B45" s="3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4">
        <v>25</v>
      </c>
      <c r="P45" s="7">
        <v>0</v>
      </c>
      <c r="Q45" s="7">
        <v>0</v>
      </c>
    </row>
    <row r="46" spans="1:17" ht="15.75" x14ac:dyDescent="0.25">
      <c r="A46" s="8" t="s">
        <v>147</v>
      </c>
      <c r="B46" s="3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4">
        <v>26</v>
      </c>
      <c r="P46" s="7">
        <v>18</v>
      </c>
      <c r="Q46" s="7">
        <v>20</v>
      </c>
    </row>
    <row r="47" spans="1:17" ht="15.75" x14ac:dyDescent="0.25">
      <c r="A47" s="8" t="s">
        <v>154</v>
      </c>
      <c r="B47" s="3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4">
        <v>27</v>
      </c>
      <c r="P47" s="7">
        <v>176</v>
      </c>
      <c r="Q47" s="7">
        <v>399</v>
      </c>
    </row>
    <row r="48" spans="1:17" ht="15.75" x14ac:dyDescent="0.25">
      <c r="A48" s="8" t="s">
        <v>155</v>
      </c>
      <c r="B48" s="3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4">
        <v>28</v>
      </c>
      <c r="P48" s="7">
        <v>141</v>
      </c>
      <c r="Q48" s="7">
        <v>156</v>
      </c>
    </row>
    <row r="49" spans="1:17" ht="15.75" x14ac:dyDescent="0.25">
      <c r="A49" s="8" t="s">
        <v>156</v>
      </c>
      <c r="B49" s="3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4">
        <v>29</v>
      </c>
      <c r="P49" s="7">
        <v>0</v>
      </c>
      <c r="Q49" s="7">
        <v>0</v>
      </c>
    </row>
    <row r="50" spans="1:17" ht="15.75" x14ac:dyDescent="0.25">
      <c r="A50" s="8" t="s">
        <v>157</v>
      </c>
      <c r="B50" s="3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4">
        <v>30</v>
      </c>
      <c r="P50" s="7">
        <v>35</v>
      </c>
      <c r="Q50" s="7">
        <v>243</v>
      </c>
    </row>
  </sheetData>
  <sheetProtection password="E2BC" sheet="1" objects="1" scenarios="1" selectLockedCells="1"/>
  <mergeCells count="2">
    <mergeCell ref="A17:Q17"/>
    <mergeCell ref="A18:Q18"/>
  </mergeCells>
  <phoneticPr fontId="3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Q5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4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5"/>
  <sheetViews>
    <sheetView topLeftCell="B17" workbookViewId="0">
      <selection activeCell="P21" sqref="P21"/>
    </sheetView>
  </sheetViews>
  <sheetFormatPr defaultRowHeight="12.75" x14ac:dyDescent="0.2"/>
  <cols>
    <col min="1" max="1" width="4.83203125" hidden="1" customWidth="1"/>
    <col min="2" max="2" width="113.1640625" customWidth="1"/>
    <col min="3" max="13" width="3.1640625" hidden="1" customWidth="1"/>
    <col min="14" max="14" width="6.83203125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2:17" ht="20.100000000000001" customHeight="1" x14ac:dyDescent="0.2">
      <c r="B17" s="112" t="s">
        <v>66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6"/>
    </row>
    <row r="18" spans="2:17" x14ac:dyDescent="0.2">
      <c r="B18" s="111" t="s">
        <v>12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0"/>
    </row>
    <row r="19" spans="2:17" ht="25.5" x14ac:dyDescent="0.2">
      <c r="B19" s="1" t="s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</v>
      </c>
      <c r="P19" s="1" t="s">
        <v>13</v>
      </c>
    </row>
    <row r="20" spans="2:17" x14ac:dyDescent="0.2"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2:17" ht="15.75" customHeight="1" x14ac:dyDescent="0.25">
      <c r="B21" s="8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606</v>
      </c>
    </row>
    <row r="22" spans="2:17" ht="25.5" x14ac:dyDescent="0.25">
      <c r="B22" s="8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2:17" ht="15.75" x14ac:dyDescent="0.25">
      <c r="B23" s="8" t="s">
        <v>67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2:17" ht="15.75" x14ac:dyDescent="0.25">
      <c r="B24" s="8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0</v>
      </c>
    </row>
    <row r="25" spans="2:17" ht="15.75" x14ac:dyDescent="0.25">
      <c r="B25" s="8" t="s">
        <v>17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45</v>
      </c>
    </row>
  </sheetData>
  <sheetProtection password="E2BC" sheet="1" objects="1" scenarios="1" selectLockedCells="1"/>
  <mergeCells count="2">
    <mergeCell ref="B17:P17"/>
    <mergeCell ref="B18:P18"/>
  </mergeCells>
  <phoneticPr fontId="3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W44"/>
  <sheetViews>
    <sheetView topLeftCell="A17" workbookViewId="0">
      <selection activeCell="P27" sqref="P27"/>
    </sheetView>
  </sheetViews>
  <sheetFormatPr defaultRowHeight="12.75" x14ac:dyDescent="0.2"/>
  <cols>
    <col min="1" max="1" width="107.1640625" bestFit="1" customWidth="1"/>
    <col min="2" max="13" width="4.1640625" hidden="1" customWidth="1"/>
    <col min="14" max="14" width="10.5" hidden="1" customWidth="1"/>
    <col min="15" max="15" width="7.5" bestFit="1" customWidth="1"/>
    <col min="16" max="16" width="17.83203125" customWidth="1"/>
    <col min="17" max="17" width="15.83203125" customWidth="1"/>
    <col min="18" max="18" width="5.83203125" customWidth="1"/>
    <col min="19" max="21" width="12.83203125" customWidth="1"/>
    <col min="22" max="22" width="5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12" t="s">
        <v>148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x14ac:dyDescent="0.2">
      <c r="A18" s="111" t="s">
        <v>30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ht="25.5" x14ac:dyDescent="0.2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/>
    </row>
    <row r="20" spans="1:16" x14ac:dyDescent="0.2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 x14ac:dyDescent="0.25">
      <c r="A21" s="8" t="s">
        <v>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181</v>
      </c>
    </row>
    <row r="22" spans="1:16" ht="25.5" x14ac:dyDescent="0.25">
      <c r="A22" s="8" t="s">
        <v>56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1:16" ht="15.75" x14ac:dyDescent="0.25">
      <c r="A23" s="8" t="s">
        <v>57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1:16" ht="15.75" x14ac:dyDescent="0.25">
      <c r="A24" s="8" t="s">
        <v>58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>
        <v>4</v>
      </c>
      <c r="P24" s="7">
        <v>0</v>
      </c>
    </row>
    <row r="25" spans="1:16" ht="15.75" x14ac:dyDescent="0.25">
      <c r="A25" s="8" t="s">
        <v>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8</v>
      </c>
    </row>
    <row r="26" spans="1:16" ht="15.75" x14ac:dyDescent="0.25">
      <c r="A26" s="8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7">
        <v>0</v>
      </c>
    </row>
    <row r="27" spans="1:16" ht="15.75" x14ac:dyDescent="0.25">
      <c r="A27" s="8" t="s">
        <v>128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7">
        <v>37</v>
      </c>
    </row>
    <row r="28" spans="1:16" ht="25.5" x14ac:dyDescent="0.25">
      <c r="A28" s="9" t="s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4">
        <v>8</v>
      </c>
      <c r="P28" s="7">
        <v>3</v>
      </c>
    </row>
    <row r="29" spans="1:16" ht="15.75" x14ac:dyDescent="0.25">
      <c r="A29" s="9" t="s">
        <v>27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>
        <v>9</v>
      </c>
      <c r="P29" s="7">
        <v>23</v>
      </c>
    </row>
    <row r="30" spans="1:16" ht="25.5" x14ac:dyDescent="0.25">
      <c r="A30" s="9" t="s">
        <v>52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">
        <v>10</v>
      </c>
      <c r="P30" s="7">
        <v>22</v>
      </c>
    </row>
    <row r="31" spans="1:16" ht="15.75" x14ac:dyDescent="0.25">
      <c r="A31" s="9" t="s">
        <v>53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">
        <v>11</v>
      </c>
      <c r="P31" s="7">
        <v>0</v>
      </c>
    </row>
    <row r="32" spans="1:16" ht="15.75" x14ac:dyDescent="0.25">
      <c r="A32" s="9" t="s">
        <v>127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">
        <v>12</v>
      </c>
      <c r="P32" s="7">
        <v>0</v>
      </c>
    </row>
    <row r="33" spans="1:23" ht="15.75" x14ac:dyDescent="0.25">
      <c r="A33" s="9" t="s">
        <v>54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">
        <v>13</v>
      </c>
      <c r="P33" s="7">
        <v>0</v>
      </c>
    </row>
    <row r="34" spans="1:23" ht="15.75" x14ac:dyDescent="0.25">
      <c r="A34" s="9" t="s">
        <v>28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">
        <v>14</v>
      </c>
      <c r="P34" s="7">
        <v>4</v>
      </c>
    </row>
    <row r="35" spans="1:23" ht="25.5" x14ac:dyDescent="0.25">
      <c r="A35" s="9" t="s">
        <v>60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">
        <v>15</v>
      </c>
      <c r="P35" s="7">
        <v>0</v>
      </c>
    </row>
    <row r="36" spans="1:23" ht="15.75" x14ac:dyDescent="0.25">
      <c r="A36" s="9" t="s">
        <v>29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">
        <v>16</v>
      </c>
      <c r="P36" s="7">
        <v>7</v>
      </c>
    </row>
    <row r="39" spans="1:23" s="14" customFormat="1" ht="24.95" customHeight="1" x14ac:dyDescent="0.2">
      <c r="A39" s="117" t="s">
        <v>24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</row>
    <row r="40" spans="1:23" s="14" customFormat="1" ht="15.75" x14ac:dyDescent="0.2">
      <c r="A40" s="118" t="s">
        <v>25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5"/>
      <c r="Q40" s="115"/>
      <c r="S40" s="115"/>
      <c r="T40" s="115"/>
      <c r="U40" s="115"/>
      <c r="W40" s="15"/>
    </row>
    <row r="41" spans="1:23" s="14" customFormat="1" x14ac:dyDescent="0.2">
      <c r="P41" s="113" t="s">
        <v>19</v>
      </c>
      <c r="Q41" s="113"/>
      <c r="S41" s="113" t="s">
        <v>20</v>
      </c>
      <c r="T41" s="113"/>
      <c r="U41" s="113"/>
      <c r="W41" s="16" t="s">
        <v>21</v>
      </c>
    </row>
    <row r="42" spans="1:23" s="14" customFormat="1" x14ac:dyDescent="0.2"/>
    <row r="43" spans="1:23" s="14" customFormat="1" ht="15.75" x14ac:dyDescent="0.2">
      <c r="O43" s="17"/>
      <c r="P43" s="115"/>
      <c r="Q43" s="115"/>
      <c r="S43" s="116"/>
      <c r="T43" s="116"/>
      <c r="U43" s="116"/>
    </row>
    <row r="44" spans="1:23" s="14" customFormat="1" x14ac:dyDescent="0.2">
      <c r="P44" s="113" t="s">
        <v>22</v>
      </c>
      <c r="Q44" s="113"/>
      <c r="S44" s="114" t="s">
        <v>23</v>
      </c>
      <c r="T44" s="113"/>
      <c r="U44" s="113"/>
    </row>
  </sheetData>
  <sheetProtection password="E2BC" sheet="1" objects="1" scenarios="1" selectLockedCells="1"/>
  <mergeCells count="12">
    <mergeCell ref="P40:Q40"/>
    <mergeCell ref="S40:U40"/>
    <mergeCell ref="P44:Q44"/>
    <mergeCell ref="S44:U44"/>
    <mergeCell ref="P43:Q43"/>
    <mergeCell ref="S43:U43"/>
    <mergeCell ref="A17:P17"/>
    <mergeCell ref="A18:P18"/>
    <mergeCell ref="P41:Q41"/>
    <mergeCell ref="S41:U41"/>
    <mergeCell ref="A39:O39"/>
    <mergeCell ref="A40:O40"/>
  </mergeCells>
  <phoneticPr fontId="3" type="noConversion"/>
  <dataValidations count="2">
    <dataValidation type="date" allowBlank="1" showInputMessage="1" showErrorMessage="1" sqref="S43:U43">
      <formula1>38718</formula1>
      <formula2>44196</formula2>
    </dataValidation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56"/>
  <sheetViews>
    <sheetView workbookViewId="0">
      <selection activeCell="H3" sqref="H3"/>
    </sheetView>
  </sheetViews>
  <sheetFormatPr defaultRowHeight="12.75" x14ac:dyDescent="0.2"/>
  <cols>
    <col min="5" max="5" width="81.33203125" customWidth="1"/>
    <col min="6" max="6" width="13" customWidth="1"/>
    <col min="8" max="8" width="12" bestFit="1" customWidth="1"/>
    <col min="10" max="10" width="18" customWidth="1"/>
    <col min="13" max="13" width="13.6640625" customWidth="1"/>
    <col min="15" max="15" width="13.83203125" customWidth="1"/>
  </cols>
  <sheetData>
    <row r="1" spans="1:16" x14ac:dyDescent="0.2">
      <c r="A1" s="39" t="s">
        <v>68</v>
      </c>
      <c r="B1" s="40"/>
      <c r="C1" s="40"/>
      <c r="D1" s="39"/>
      <c r="E1" s="40"/>
      <c r="F1" s="40"/>
      <c r="G1" s="40"/>
      <c r="H1" s="40"/>
      <c r="J1" s="45" t="s">
        <v>102</v>
      </c>
      <c r="K1" s="45"/>
      <c r="L1" s="46"/>
      <c r="M1" s="46"/>
      <c r="O1" s="45" t="s">
        <v>103</v>
      </c>
      <c r="P1" s="46"/>
    </row>
    <row r="2" spans="1:16" x14ac:dyDescent="0.2">
      <c r="A2" s="41" t="s">
        <v>69</v>
      </c>
      <c r="B2" s="41" t="s">
        <v>70</v>
      </c>
      <c r="C2" s="41" t="s">
        <v>71</v>
      </c>
      <c r="D2" s="41" t="s">
        <v>72</v>
      </c>
      <c r="E2" s="41" t="s">
        <v>73</v>
      </c>
      <c r="F2" s="41" t="s">
        <v>74</v>
      </c>
      <c r="G2" s="41" t="s">
        <v>75</v>
      </c>
      <c r="H2" s="41" t="s">
        <v>76</v>
      </c>
      <c r="J2" s="47" t="s">
        <v>104</v>
      </c>
      <c r="K2" s="47" t="s">
        <v>105</v>
      </c>
      <c r="L2" s="47" t="s">
        <v>73</v>
      </c>
      <c r="M2" s="47" t="s">
        <v>106</v>
      </c>
      <c r="O2" s="48" t="s">
        <v>107</v>
      </c>
      <c r="P2" s="48" t="s">
        <v>108</v>
      </c>
    </row>
    <row r="3" spans="1:16" x14ac:dyDescent="0.2">
      <c r="A3" s="42">
        <f>P_3</f>
        <v>609552</v>
      </c>
      <c r="B3" s="42">
        <v>0</v>
      </c>
      <c r="C3" s="42">
        <v>0</v>
      </c>
      <c r="D3" s="42">
        <v>0</v>
      </c>
      <c r="E3" s="42" t="str">
        <f>CONCATENATE("Количество ошибок в документе: ",H3)</f>
        <v>Количество ошибок в документе: 6</v>
      </c>
      <c r="F3" s="42"/>
      <c r="G3" s="42"/>
      <c r="H3" s="43">
        <f>SUM(H4:H11,H12,H15,H38,H40,H51)</f>
        <v>6</v>
      </c>
      <c r="J3" s="14" t="s">
        <v>109</v>
      </c>
      <c r="K3" s="14">
        <v>1</v>
      </c>
      <c r="L3" s="14" t="s">
        <v>110</v>
      </c>
      <c r="M3" s="14" t="s">
        <v>44</v>
      </c>
    </row>
    <row r="4" spans="1:16" x14ac:dyDescent="0.2">
      <c r="A4">
        <f t="shared" ref="A4:A50" si="0">P_3</f>
        <v>609552</v>
      </c>
      <c r="B4" s="14">
        <v>0</v>
      </c>
      <c r="C4" s="14">
        <v>1</v>
      </c>
      <c r="D4" s="14">
        <v>1</v>
      </c>
      <c r="E4" s="14" t="s">
        <v>77</v>
      </c>
      <c r="H4" s="14">
        <f>IF(LEN(P_1)&lt;&gt;0,0,1)</f>
        <v>0</v>
      </c>
      <c r="J4" s="14" t="s">
        <v>111</v>
      </c>
      <c r="K4" s="14">
        <v>2</v>
      </c>
      <c r="L4" s="14" t="s">
        <v>112</v>
      </c>
      <c r="M4" s="14" t="str">
        <f>IF(P_1=0,"Нет данных",P_1)</f>
        <v>лицей "Дубна"</v>
      </c>
      <c r="O4" s="49">
        <f ca="1">TODAY()</f>
        <v>40974</v>
      </c>
      <c r="P4">
        <v>0</v>
      </c>
    </row>
    <row r="5" spans="1:16" x14ac:dyDescent="0.2">
      <c r="A5">
        <f t="shared" si="0"/>
        <v>609552</v>
      </c>
      <c r="B5" s="14">
        <v>0</v>
      </c>
      <c r="C5" s="14">
        <v>2</v>
      </c>
      <c r="D5" s="14">
        <v>2</v>
      </c>
      <c r="E5" s="14" t="s">
        <v>78</v>
      </c>
      <c r="H5" s="14">
        <f>IF(LEN(P_2)&lt;&gt;0,0,1)</f>
        <v>1</v>
      </c>
      <c r="J5" s="14" t="s">
        <v>113</v>
      </c>
      <c r="K5" s="14">
        <v>3</v>
      </c>
      <c r="L5" s="14" t="s">
        <v>114</v>
      </c>
      <c r="M5" s="14" t="str">
        <f>IF(P_2=0,"Нет данных",P_2)</f>
        <v>Нет данных</v>
      </c>
    </row>
    <row r="6" spans="1:16" x14ac:dyDescent="0.2">
      <c r="A6">
        <f t="shared" si="0"/>
        <v>609552</v>
      </c>
      <c r="B6" s="14">
        <v>0</v>
      </c>
      <c r="C6" s="14">
        <v>3</v>
      </c>
      <c r="D6" s="14">
        <v>3</v>
      </c>
      <c r="E6" s="14" t="s">
        <v>79</v>
      </c>
      <c r="H6" s="14">
        <f>IF(LEN(P_3)&lt;&gt;0,0,1)</f>
        <v>0</v>
      </c>
      <c r="J6" s="14" t="s">
        <v>115</v>
      </c>
      <c r="K6" s="14">
        <v>4</v>
      </c>
      <c r="L6" s="14" t="s">
        <v>116</v>
      </c>
      <c r="M6" s="14" t="str">
        <f>TEXT(P_3,"0000000")</f>
        <v>0609552</v>
      </c>
    </row>
    <row r="7" spans="1:16" x14ac:dyDescent="0.2">
      <c r="A7">
        <f t="shared" si="0"/>
        <v>609552</v>
      </c>
      <c r="B7" s="14">
        <v>0</v>
      </c>
      <c r="C7" s="14">
        <v>4</v>
      </c>
      <c r="D7" s="14">
        <v>4</v>
      </c>
      <c r="E7" s="14" t="s">
        <v>80</v>
      </c>
      <c r="H7" s="14">
        <f>IF(LEN(P_4)&lt;&gt;0,0,1)</f>
        <v>1</v>
      </c>
      <c r="J7" s="14" t="s">
        <v>117</v>
      </c>
      <c r="K7" s="14">
        <v>5</v>
      </c>
      <c r="L7" s="14" t="s">
        <v>118</v>
      </c>
      <c r="M7" s="14" t="str">
        <f>IF(P_4=0,"Нет данных",P_4)</f>
        <v>Нет данных</v>
      </c>
    </row>
    <row r="8" spans="1:16" x14ac:dyDescent="0.2">
      <c r="A8">
        <f t="shared" si="0"/>
        <v>609552</v>
      </c>
      <c r="B8" s="14">
        <v>0</v>
      </c>
      <c r="C8" s="14">
        <v>5</v>
      </c>
      <c r="D8" s="14">
        <v>5</v>
      </c>
      <c r="E8" s="14" t="s">
        <v>81</v>
      </c>
      <c r="H8" s="14">
        <f>IF(LEN(R_1)&lt;&gt;0,0,1)</f>
        <v>1</v>
      </c>
      <c r="J8" s="44" t="s">
        <v>119</v>
      </c>
      <c r="K8" s="50"/>
      <c r="L8" s="50"/>
      <c r="M8" s="50"/>
    </row>
    <row r="9" spans="1:16" x14ac:dyDescent="0.2">
      <c r="A9">
        <f t="shared" si="0"/>
        <v>609552</v>
      </c>
      <c r="B9" s="14">
        <v>0</v>
      </c>
      <c r="C9" s="14">
        <v>6</v>
      </c>
      <c r="D9" s="14">
        <v>6</v>
      </c>
      <c r="E9" s="14" t="s">
        <v>82</v>
      </c>
      <c r="H9" s="14">
        <f>IF(LEN(R_2)&lt;&gt;0,0,1)</f>
        <v>1</v>
      </c>
    </row>
    <row r="10" spans="1:16" x14ac:dyDescent="0.2">
      <c r="A10">
        <f t="shared" si="0"/>
        <v>609552</v>
      </c>
      <c r="B10" s="14">
        <v>0</v>
      </c>
      <c r="C10" s="14">
        <v>7</v>
      </c>
      <c r="D10" s="14">
        <v>7</v>
      </c>
      <c r="E10" s="14" t="s">
        <v>83</v>
      </c>
      <c r="H10" s="14">
        <f>IF(LEN(R_3)&lt;&gt;0,0,1)</f>
        <v>1</v>
      </c>
    </row>
    <row r="11" spans="1:16" x14ac:dyDescent="0.2">
      <c r="A11">
        <f t="shared" si="0"/>
        <v>609552</v>
      </c>
      <c r="B11" s="14">
        <v>0</v>
      </c>
      <c r="C11" s="14">
        <v>8</v>
      </c>
      <c r="D11" s="14">
        <v>8</v>
      </c>
      <c r="E11" s="14" t="s">
        <v>84</v>
      </c>
      <c r="H11" s="14">
        <f>IF(LEN(R_4)&lt;&gt;0,0,1)</f>
        <v>1</v>
      </c>
    </row>
    <row r="12" spans="1:16" x14ac:dyDescent="0.2">
      <c r="A12" s="42">
        <f>P_3</f>
        <v>609552</v>
      </c>
      <c r="B12" s="42">
        <v>2</v>
      </c>
      <c r="C12" s="42">
        <v>0</v>
      </c>
      <c r="D12" s="42">
        <v>0</v>
      </c>
      <c r="E12" s="42" t="str">
        <f>CONCATENATE("Количество ошибок в разделе 2: ",H12)</f>
        <v>Количество ошибок в разделе 2: 0</v>
      </c>
      <c r="F12" s="42"/>
      <c r="G12" s="42"/>
      <c r="H12" s="42">
        <f>SUM(H13:H14)</f>
        <v>0</v>
      </c>
    </row>
    <row r="13" spans="1:16" x14ac:dyDescent="0.2">
      <c r="A13">
        <f t="shared" si="0"/>
        <v>609552</v>
      </c>
      <c r="B13" s="14">
        <v>2</v>
      </c>
      <c r="C13" s="14">
        <v>1</v>
      </c>
      <c r="D13" s="14">
        <v>1</v>
      </c>
      <c r="E13" s="14" t="s">
        <v>85</v>
      </c>
      <c r="H13">
        <f>IF('Раздел 2'!P21=SUM('Раздел 2'!P22:P23),0,1)</f>
        <v>0</v>
      </c>
    </row>
    <row r="14" spans="1:16" x14ac:dyDescent="0.2">
      <c r="A14">
        <f t="shared" si="0"/>
        <v>609552</v>
      </c>
      <c r="B14" s="14">
        <v>2</v>
      </c>
      <c r="C14" s="14">
        <v>1</v>
      </c>
      <c r="D14" s="14">
        <v>2</v>
      </c>
      <c r="E14" s="14" t="s">
        <v>86</v>
      </c>
      <c r="H14">
        <f>IF('Раздел 2'!P23=SUM('Раздел 2'!P24:P28),0,1)</f>
        <v>0</v>
      </c>
    </row>
    <row r="15" spans="1:16" x14ac:dyDescent="0.2">
      <c r="A15" s="42">
        <f>P_3</f>
        <v>609552</v>
      </c>
      <c r="B15" s="42">
        <v>3</v>
      </c>
      <c r="C15" s="42">
        <v>0</v>
      </c>
      <c r="D15" s="42">
        <v>0</v>
      </c>
      <c r="E15" s="42" t="str">
        <f>CONCATENATE("Количество ошибок в разделе 3: ",H15)</f>
        <v>Количество ошибок в разделе 3: 0</v>
      </c>
      <c r="F15" s="42"/>
      <c r="G15" s="42"/>
      <c r="H15" s="42">
        <f>SUM(H16:H37)</f>
        <v>0</v>
      </c>
    </row>
    <row r="16" spans="1:16" x14ac:dyDescent="0.2">
      <c r="A16">
        <f t="shared" si="0"/>
        <v>609552</v>
      </c>
      <c r="B16" s="14">
        <v>3</v>
      </c>
      <c r="C16" s="14">
        <v>1</v>
      </c>
      <c r="D16" s="14">
        <v>1</v>
      </c>
      <c r="E16" s="14" t="s">
        <v>161</v>
      </c>
      <c r="H16">
        <f>IF('Раздел 3'!P21=SUM('Раздел 3'!P22,'Раздел 3'!P35,'Раздел 3'!P42,'Раздел 3'!P46),0,1)</f>
        <v>0</v>
      </c>
    </row>
    <row r="17" spans="1:8" x14ac:dyDescent="0.2">
      <c r="A17">
        <f t="shared" si="0"/>
        <v>609552</v>
      </c>
      <c r="B17" s="14">
        <v>3</v>
      </c>
      <c r="C17" s="14">
        <v>1</v>
      </c>
      <c r="D17" s="14">
        <v>2</v>
      </c>
      <c r="E17" s="14" t="s">
        <v>162</v>
      </c>
      <c r="H17">
        <f>IF('Раздел 3'!Q21=SUM('Раздел 3'!Q22,'Раздел 3'!Q35,'Раздел 3'!Q42,'Раздел 3'!Q46),0,1)</f>
        <v>0</v>
      </c>
    </row>
    <row r="18" spans="1:8" x14ac:dyDescent="0.2">
      <c r="A18">
        <f t="shared" si="0"/>
        <v>609552</v>
      </c>
      <c r="B18" s="14">
        <v>3</v>
      </c>
      <c r="C18" s="14">
        <v>2</v>
      </c>
      <c r="D18" s="14">
        <v>3</v>
      </c>
      <c r="E18" s="14" t="s">
        <v>163</v>
      </c>
      <c r="H18">
        <f>IF('Раздел 3'!P22=SUM('Раздел 3'!P23,'Раздел 3'!P33,'Раздел 3'!P34),0,1)</f>
        <v>0</v>
      </c>
    </row>
    <row r="19" spans="1:8" x14ac:dyDescent="0.2">
      <c r="A19">
        <f t="shared" si="0"/>
        <v>609552</v>
      </c>
      <c r="B19" s="14">
        <v>3</v>
      </c>
      <c r="C19" s="14">
        <v>2</v>
      </c>
      <c r="D19" s="14">
        <v>4</v>
      </c>
      <c r="E19" s="14" t="s">
        <v>164</v>
      </c>
      <c r="H19">
        <f>IF('Раздел 3'!Q22=SUM('Раздел 3'!Q23,'Раздел 3'!Q33,'Раздел 3'!Q34),0,1)</f>
        <v>0</v>
      </c>
    </row>
    <row r="20" spans="1:8" x14ac:dyDescent="0.2">
      <c r="A20">
        <f t="shared" si="0"/>
        <v>609552</v>
      </c>
      <c r="B20" s="14">
        <v>3</v>
      </c>
      <c r="C20" s="14">
        <v>3</v>
      </c>
      <c r="D20" s="14">
        <v>5</v>
      </c>
      <c r="E20" s="14" t="s">
        <v>165</v>
      </c>
      <c r="H20">
        <f>IF('Раздел 3'!P23=SUM('Раздел 3'!P24:P25,'Раздел 3'!P30,'Раздел 3'!P32),0,1)</f>
        <v>0</v>
      </c>
    </row>
    <row r="21" spans="1:8" x14ac:dyDescent="0.2">
      <c r="A21">
        <f t="shared" si="0"/>
        <v>609552</v>
      </c>
      <c r="B21" s="14">
        <v>3</v>
      </c>
      <c r="C21" s="14">
        <v>3</v>
      </c>
      <c r="D21" s="14">
        <v>6</v>
      </c>
      <c r="E21" s="14" t="s">
        <v>166</v>
      </c>
      <c r="H21">
        <f>IF('Раздел 3'!Q23=SUM('Раздел 3'!Q24:Q25,'Раздел 3'!Q30,'Раздел 3'!Q32),0,1)</f>
        <v>0</v>
      </c>
    </row>
    <row r="22" spans="1:8" x14ac:dyDescent="0.2">
      <c r="A22">
        <f t="shared" si="0"/>
        <v>609552</v>
      </c>
      <c r="B22" s="14">
        <v>3</v>
      </c>
      <c r="C22" s="14">
        <v>4</v>
      </c>
      <c r="D22" s="14">
        <v>7</v>
      </c>
      <c r="E22" s="14" t="s">
        <v>167</v>
      </c>
      <c r="H22">
        <f>IF('Раздел 3'!P35=SUM('Раздел 3'!P36:P41),0,1)</f>
        <v>0</v>
      </c>
    </row>
    <row r="23" spans="1:8" x14ac:dyDescent="0.2">
      <c r="A23">
        <f t="shared" si="0"/>
        <v>609552</v>
      </c>
      <c r="B23" s="14">
        <v>3</v>
      </c>
      <c r="C23" s="14">
        <v>4</v>
      </c>
      <c r="D23" s="14">
        <v>8</v>
      </c>
      <c r="E23" s="14" t="s">
        <v>168</v>
      </c>
      <c r="H23">
        <f>IF('Раздел 3'!Q35=SUM('Раздел 3'!Q36:Q41),0,1)</f>
        <v>0</v>
      </c>
    </row>
    <row r="24" spans="1:8" x14ac:dyDescent="0.2">
      <c r="A24">
        <f t="shared" si="0"/>
        <v>609552</v>
      </c>
      <c r="B24" s="14">
        <v>3</v>
      </c>
      <c r="C24" s="14">
        <v>5</v>
      </c>
      <c r="D24" s="14">
        <v>9</v>
      </c>
      <c r="E24" s="14" t="s">
        <v>169</v>
      </c>
      <c r="H24">
        <f>IF('Раздел 3'!P42=SUM('Раздел 3'!P43:P45),0,1)</f>
        <v>0</v>
      </c>
    </row>
    <row r="25" spans="1:8" x14ac:dyDescent="0.2">
      <c r="A25">
        <f t="shared" si="0"/>
        <v>609552</v>
      </c>
      <c r="B25" s="14">
        <v>3</v>
      </c>
      <c r="C25" s="14">
        <v>5</v>
      </c>
      <c r="D25" s="14">
        <v>10</v>
      </c>
      <c r="E25" s="14" t="s">
        <v>170</v>
      </c>
      <c r="H25">
        <f>IF('Раздел 3'!Q42=SUM('Раздел 3'!Q43:Q45),0,1)</f>
        <v>0</v>
      </c>
    </row>
    <row r="26" spans="1:8" x14ac:dyDescent="0.2">
      <c r="A26">
        <f t="shared" si="0"/>
        <v>609552</v>
      </c>
      <c r="B26" s="14">
        <v>3</v>
      </c>
      <c r="C26" s="14">
        <v>6</v>
      </c>
      <c r="D26" s="14">
        <v>11</v>
      </c>
      <c r="E26" s="14" t="s">
        <v>171</v>
      </c>
      <c r="H26">
        <f>IF('Раздел 3'!P47=SUM('Раздел 3'!P48:P50),0,1)</f>
        <v>0</v>
      </c>
    </row>
    <row r="27" spans="1:8" x14ac:dyDescent="0.2">
      <c r="A27">
        <f t="shared" si="0"/>
        <v>609552</v>
      </c>
      <c r="B27" s="14">
        <v>3</v>
      </c>
      <c r="C27" s="14">
        <v>6</v>
      </c>
      <c r="D27" s="14">
        <v>12</v>
      </c>
      <c r="E27" s="14" t="s">
        <v>172</v>
      </c>
      <c r="H27">
        <f>IF('Раздел 3'!Q47=SUM('Раздел 3'!Q48:Q50),0,1)</f>
        <v>0</v>
      </c>
    </row>
    <row r="28" spans="1:8" x14ac:dyDescent="0.2">
      <c r="A28">
        <f t="shared" si="0"/>
        <v>609552</v>
      </c>
      <c r="B28" s="14">
        <v>3</v>
      </c>
      <c r="C28" s="14">
        <v>7</v>
      </c>
      <c r="D28" s="14">
        <v>13</v>
      </c>
      <c r="E28" s="14" t="s">
        <v>88</v>
      </c>
      <c r="H28">
        <f>IF('Раздел 3'!P25&gt;='Раздел 3'!P26,0,1)</f>
        <v>0</v>
      </c>
    </row>
    <row r="29" spans="1:8" x14ac:dyDescent="0.2">
      <c r="A29">
        <f t="shared" si="0"/>
        <v>609552</v>
      </c>
      <c r="B29" s="14">
        <v>3</v>
      </c>
      <c r="C29" s="14">
        <v>7</v>
      </c>
      <c r="D29" s="14">
        <v>14</v>
      </c>
      <c r="E29" s="14" t="s">
        <v>89</v>
      </c>
      <c r="H29">
        <f>IF('Раздел 3'!Q25&gt;='Раздел 3'!Q26,0,1)</f>
        <v>0</v>
      </c>
    </row>
    <row r="30" spans="1:8" x14ac:dyDescent="0.2">
      <c r="A30">
        <f t="shared" si="0"/>
        <v>609552</v>
      </c>
      <c r="B30" s="14">
        <v>3</v>
      </c>
      <c r="C30" s="14">
        <v>8</v>
      </c>
      <c r="D30" s="14">
        <v>15</v>
      </c>
      <c r="E30" s="14" t="s">
        <v>90</v>
      </c>
      <c r="H30">
        <f>IF('Раздел 3'!P25&gt;='Раздел 3'!P27,0,1)</f>
        <v>0</v>
      </c>
    </row>
    <row r="31" spans="1:8" x14ac:dyDescent="0.2">
      <c r="A31">
        <f t="shared" si="0"/>
        <v>609552</v>
      </c>
      <c r="B31" s="14">
        <v>3</v>
      </c>
      <c r="C31" s="14">
        <v>8</v>
      </c>
      <c r="D31" s="14">
        <v>16</v>
      </c>
      <c r="E31" s="14" t="s">
        <v>91</v>
      </c>
      <c r="H31">
        <f>IF('Раздел 3'!Q25&gt;='Раздел 3'!Q27,0,1)</f>
        <v>0</v>
      </c>
    </row>
    <row r="32" spans="1:8" x14ac:dyDescent="0.2">
      <c r="A32">
        <f t="shared" si="0"/>
        <v>609552</v>
      </c>
      <c r="B32" s="14">
        <v>3</v>
      </c>
      <c r="C32" s="14">
        <v>9</v>
      </c>
      <c r="D32" s="14">
        <v>17</v>
      </c>
      <c r="E32" s="14" t="s">
        <v>92</v>
      </c>
      <c r="H32">
        <f>IF('Раздел 3'!P25&gt;='Раздел 3'!P28,0,1)</f>
        <v>0</v>
      </c>
    </row>
    <row r="33" spans="1:8" x14ac:dyDescent="0.2">
      <c r="A33">
        <f t="shared" si="0"/>
        <v>609552</v>
      </c>
      <c r="B33" s="14">
        <v>3</v>
      </c>
      <c r="C33" s="14">
        <v>9</v>
      </c>
      <c r="D33" s="14">
        <v>18</v>
      </c>
      <c r="E33" s="14" t="s">
        <v>93</v>
      </c>
      <c r="H33">
        <f>IF('Раздел 3'!Q25&gt;='Раздел 3'!Q28,0,1)</f>
        <v>0</v>
      </c>
    </row>
    <row r="34" spans="1:8" x14ac:dyDescent="0.2">
      <c r="A34">
        <f t="shared" si="0"/>
        <v>609552</v>
      </c>
      <c r="B34" s="14">
        <v>3</v>
      </c>
      <c r="C34" s="14">
        <v>10</v>
      </c>
      <c r="D34" s="14">
        <v>19</v>
      </c>
      <c r="E34" s="14" t="s">
        <v>173</v>
      </c>
      <c r="H34">
        <f>IF('Раздел 3'!P25&gt;='Раздел 3'!P29,0,1)</f>
        <v>0</v>
      </c>
    </row>
    <row r="35" spans="1:8" x14ac:dyDescent="0.2">
      <c r="A35">
        <f t="shared" si="0"/>
        <v>609552</v>
      </c>
      <c r="B35" s="14">
        <v>3</v>
      </c>
      <c r="C35" s="14">
        <v>10</v>
      </c>
      <c r="D35" s="14">
        <v>20</v>
      </c>
      <c r="E35" s="14" t="s">
        <v>174</v>
      </c>
      <c r="H35">
        <f>IF('Раздел 3'!Q25&gt;='Раздел 3'!Q29,0,1)</f>
        <v>0</v>
      </c>
    </row>
    <row r="36" spans="1:8" x14ac:dyDescent="0.2">
      <c r="A36">
        <f t="shared" si="0"/>
        <v>609552</v>
      </c>
      <c r="B36" s="14">
        <v>3</v>
      </c>
      <c r="C36" s="14">
        <v>11</v>
      </c>
      <c r="D36" s="14">
        <v>21</v>
      </c>
      <c r="E36" s="14" t="s">
        <v>175</v>
      </c>
      <c r="H36">
        <f>IF('Раздел 3'!P30&gt;='Раздел 3'!P31,0,1)</f>
        <v>0</v>
      </c>
    </row>
    <row r="37" spans="1:8" x14ac:dyDescent="0.2">
      <c r="A37">
        <f t="shared" si="0"/>
        <v>609552</v>
      </c>
      <c r="B37" s="14">
        <v>3</v>
      </c>
      <c r="C37" s="14">
        <v>11</v>
      </c>
      <c r="D37" s="14">
        <v>22</v>
      </c>
      <c r="E37" s="14" t="s">
        <v>176</v>
      </c>
      <c r="H37">
        <f>IF('Раздел 3'!Q30&gt;='Раздел 3'!Q31,0,1)</f>
        <v>0</v>
      </c>
    </row>
    <row r="38" spans="1:8" x14ac:dyDescent="0.2">
      <c r="A38" s="42">
        <f>P_3</f>
        <v>609552</v>
      </c>
      <c r="B38" s="42">
        <v>4</v>
      </c>
      <c r="C38" s="42">
        <v>0</v>
      </c>
      <c r="D38" s="42">
        <v>0</v>
      </c>
      <c r="E38" s="42" t="str">
        <f>CONCATENATE("Количество ошибок в разделе 4: ",H38)</f>
        <v>Количество ошибок в разделе 4: 0</v>
      </c>
      <c r="F38" s="42"/>
      <c r="G38" s="42"/>
      <c r="H38" s="42">
        <f>SUM(H39)</f>
        <v>0</v>
      </c>
    </row>
    <row r="39" spans="1:8" x14ac:dyDescent="0.2">
      <c r="A39">
        <f t="shared" si="0"/>
        <v>609552</v>
      </c>
      <c r="B39" s="14">
        <v>4</v>
      </c>
      <c r="C39" s="14">
        <v>1</v>
      </c>
      <c r="D39" s="14">
        <v>1</v>
      </c>
      <c r="E39" t="s">
        <v>94</v>
      </c>
      <c r="H39">
        <f>IF('Раздел 4'!P21&gt;=SUM('Раздел 4'!P22:P25),0,1)</f>
        <v>0</v>
      </c>
    </row>
    <row r="40" spans="1:8" x14ac:dyDescent="0.2">
      <c r="A40" s="42">
        <f>P_3</f>
        <v>609552</v>
      </c>
      <c r="B40" s="42">
        <v>5</v>
      </c>
      <c r="C40" s="42">
        <v>0</v>
      </c>
      <c r="D40" s="42">
        <v>0</v>
      </c>
      <c r="E40" s="42" t="str">
        <f>CONCATENATE("Количество ошибок в разделе 5: ",H40)</f>
        <v>Количество ошибок в разделе 5: 0</v>
      </c>
      <c r="F40" s="42"/>
      <c r="G40" s="42"/>
      <c r="H40" s="42">
        <f>SUM(H41:H50)</f>
        <v>0</v>
      </c>
    </row>
    <row r="41" spans="1:8" x14ac:dyDescent="0.2">
      <c r="A41">
        <f t="shared" si="0"/>
        <v>609552</v>
      </c>
      <c r="B41" s="14">
        <v>5</v>
      </c>
      <c r="C41" s="14">
        <v>1</v>
      </c>
      <c r="D41" s="14">
        <v>1</v>
      </c>
      <c r="E41" t="s">
        <v>158</v>
      </c>
      <c r="H41">
        <f>IF('Раздел 5'!P27=SUM('Раздел 5'!P28:P29,'Раздел 5'!P34,'Раздел 5'!P36),0,1)</f>
        <v>0</v>
      </c>
    </row>
    <row r="42" spans="1:8" x14ac:dyDescent="0.2">
      <c r="A42">
        <f t="shared" si="0"/>
        <v>609552</v>
      </c>
      <c r="B42" s="14">
        <v>5</v>
      </c>
      <c r="C42" s="14">
        <v>2</v>
      </c>
      <c r="D42" s="14">
        <v>2</v>
      </c>
      <c r="E42" t="s">
        <v>95</v>
      </c>
      <c r="H42">
        <f>IF('Раздел 5'!P21&gt;='Раздел 5'!P22,0,1)</f>
        <v>0</v>
      </c>
    </row>
    <row r="43" spans="1:8" x14ac:dyDescent="0.2">
      <c r="A43">
        <f t="shared" si="0"/>
        <v>609552</v>
      </c>
      <c r="B43" s="14">
        <v>5</v>
      </c>
      <c r="C43" s="14">
        <v>3</v>
      </c>
      <c r="D43" s="14">
        <v>3</v>
      </c>
      <c r="E43" t="s">
        <v>96</v>
      </c>
      <c r="H43">
        <f>IF('Раздел 5'!P21&gt;='Раздел 5'!P23,0,1)</f>
        <v>0</v>
      </c>
    </row>
    <row r="44" spans="1:8" x14ac:dyDescent="0.2">
      <c r="A44">
        <f t="shared" si="0"/>
        <v>609552</v>
      </c>
      <c r="B44" s="14">
        <v>5</v>
      </c>
      <c r="C44" s="14">
        <v>4</v>
      </c>
      <c r="D44" s="14">
        <v>4</v>
      </c>
      <c r="E44" t="s">
        <v>97</v>
      </c>
      <c r="H44">
        <f>IF('Раздел 5'!P21&gt;='Раздел 5'!P24,0,1)</f>
        <v>0</v>
      </c>
    </row>
    <row r="45" spans="1:8" x14ac:dyDescent="0.2">
      <c r="A45">
        <f t="shared" si="0"/>
        <v>609552</v>
      </c>
      <c r="B45" s="14">
        <v>5</v>
      </c>
      <c r="C45" s="14">
        <v>5</v>
      </c>
      <c r="D45" s="14">
        <v>5</v>
      </c>
      <c r="E45" t="s">
        <v>98</v>
      </c>
      <c r="H45">
        <f>IF('Раздел 5'!P25&gt;='Раздел 5'!P26,0,1)</f>
        <v>0</v>
      </c>
    </row>
    <row r="46" spans="1:8" x14ac:dyDescent="0.2">
      <c r="A46">
        <f t="shared" si="0"/>
        <v>609552</v>
      </c>
      <c r="B46" s="14">
        <v>5</v>
      </c>
      <c r="C46" s="14">
        <v>6</v>
      </c>
      <c r="D46" s="14">
        <v>6</v>
      </c>
      <c r="E46" t="s">
        <v>99</v>
      </c>
      <c r="H46">
        <f>IF('Раздел 5'!P29&gt;='Раздел 5'!P30,0,1)</f>
        <v>0</v>
      </c>
    </row>
    <row r="47" spans="1:8" x14ac:dyDescent="0.2">
      <c r="A47">
        <f t="shared" si="0"/>
        <v>609552</v>
      </c>
      <c r="B47" s="14">
        <v>5</v>
      </c>
      <c r="C47" s="14">
        <v>7</v>
      </c>
      <c r="D47" s="14">
        <v>7</v>
      </c>
      <c r="E47" t="s">
        <v>100</v>
      </c>
      <c r="H47">
        <f>IF('Раздел 5'!P29&gt;='Раздел 5'!P31,0,1)</f>
        <v>0</v>
      </c>
    </row>
    <row r="48" spans="1:8" x14ac:dyDescent="0.2">
      <c r="A48">
        <f t="shared" si="0"/>
        <v>609552</v>
      </c>
      <c r="B48" s="14">
        <v>5</v>
      </c>
      <c r="C48" s="14">
        <v>8</v>
      </c>
      <c r="D48" s="14">
        <v>8</v>
      </c>
      <c r="E48" t="s">
        <v>101</v>
      </c>
      <c r="H48">
        <f>IF('Раздел 5'!P29&gt;='Раздел 5'!P32,0,1)</f>
        <v>0</v>
      </c>
    </row>
    <row r="49" spans="1:8" x14ac:dyDescent="0.2">
      <c r="A49">
        <f t="shared" si="0"/>
        <v>609552</v>
      </c>
      <c r="B49" s="14">
        <v>5</v>
      </c>
      <c r="C49" s="14">
        <v>9</v>
      </c>
      <c r="D49" s="14">
        <v>9</v>
      </c>
      <c r="E49" t="s">
        <v>159</v>
      </c>
      <c r="H49">
        <f>IF('Раздел 5'!P29&gt;='Раздел 5'!P33,0,1)</f>
        <v>0</v>
      </c>
    </row>
    <row r="50" spans="1:8" x14ac:dyDescent="0.2">
      <c r="A50">
        <f t="shared" si="0"/>
        <v>609552</v>
      </c>
      <c r="B50" s="14">
        <v>5</v>
      </c>
      <c r="C50" s="14">
        <v>10</v>
      </c>
      <c r="D50" s="14">
        <v>10</v>
      </c>
      <c r="E50" t="s">
        <v>160</v>
      </c>
      <c r="H50">
        <f>IF('Раздел 5'!P34&gt;='Раздел 5'!P35,0,1)</f>
        <v>0</v>
      </c>
    </row>
    <row r="51" spans="1:8" x14ac:dyDescent="0.2">
      <c r="A51" s="42">
        <f>P_3</f>
        <v>609552</v>
      </c>
      <c r="B51" s="42">
        <v>6</v>
      </c>
      <c r="C51" s="42">
        <v>0</v>
      </c>
      <c r="D51" s="42">
        <v>0</v>
      </c>
      <c r="E51" s="42" t="str">
        <f>CONCATENATE("Межраздельный контроль - количество ошибок: ",H51)</f>
        <v>Межраздельный контроль - количество ошибок: 0</v>
      </c>
      <c r="F51" s="42"/>
      <c r="G51" s="42"/>
      <c r="H51" s="43">
        <f>SUM(H52)</f>
        <v>0</v>
      </c>
    </row>
    <row r="52" spans="1:8" x14ac:dyDescent="0.2">
      <c r="A52">
        <f>P_3</f>
        <v>609552</v>
      </c>
      <c r="B52">
        <v>6</v>
      </c>
      <c r="C52">
        <v>1</v>
      </c>
      <c r="D52">
        <v>1</v>
      </c>
      <c r="E52" t="s">
        <v>177</v>
      </c>
      <c r="H52">
        <f>IF('Раздел 3'!Q21+'Раздел 3'!Q47='Раздел 2'!P23-'Раздел 2'!P29,0,1)</f>
        <v>0</v>
      </c>
    </row>
    <row r="56" spans="1:8" x14ac:dyDescent="0.2">
      <c r="A56" s="44" t="s">
        <v>87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24</vt:i4>
      </vt:variant>
    </vt:vector>
  </HeadingPairs>
  <TitlesOfParts>
    <vt:vector size="32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k4pc2</dc:creator>
  <cp:lastModifiedBy>k4pc2</cp:lastModifiedBy>
  <cp:lastPrinted>2012-01-30T09:38:43Z</cp:lastPrinted>
  <dcterms:created xsi:type="dcterms:W3CDTF">2010-01-22T08:57:42Z</dcterms:created>
  <dcterms:modified xsi:type="dcterms:W3CDTF">2012-03-06T10:00:55Z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8.001.03.34.22.264</vt:lpwstr>
  </property>
</Properties>
</file>